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niele Fulmer\Documents\MDCEJA\"/>
    </mc:Choice>
  </mc:AlternateContent>
  <bookViews>
    <workbookView xWindow="0" yWindow="0" windowWidth="25170" windowHeight="11850" firstSheet="5" activeTab="7"/>
  </bookViews>
  <sheets>
    <sheet name="MD Retirements Data for Graphs" sheetId="6" r:id="rId1"/>
    <sheet name="Black Liquor as % of RPS" sheetId="15" r:id="rId2"/>
    <sheet name="Waste-To-Energy as % of RPS" sheetId="16" r:id="rId3"/>
    <sheet name="MD Retirements by Fuel Type" sheetId="13" r:id="rId4"/>
    <sheet name="MD 2017 Retirements by Fuel Cha" sheetId="7" r:id="rId5"/>
    <sheet name="MD 2020 Rets by Fuel (no CEJA)" sheetId="8" r:id="rId6"/>
    <sheet name="MD 2020 Retirmnt by Fuel (CEJA)" sheetId="14" r:id="rId7"/>
    <sheet name="MD 2030 Retrmnts by Fuel (CEJA)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2" i="6" l="1"/>
  <c r="X11" i="6"/>
  <c r="X10" i="6"/>
  <c r="X9" i="6"/>
  <c r="W12" i="6"/>
  <c r="V12" i="6"/>
  <c r="U12" i="6"/>
  <c r="T12" i="6"/>
  <c r="S12" i="6"/>
  <c r="R12" i="6"/>
  <c r="Q12" i="6"/>
  <c r="P12" i="6"/>
  <c r="W11" i="6"/>
  <c r="V11" i="6"/>
  <c r="U11" i="6"/>
  <c r="T11" i="6"/>
  <c r="S11" i="6"/>
  <c r="R11" i="6"/>
  <c r="Q11" i="6"/>
  <c r="P11" i="6"/>
  <c r="W10" i="6"/>
  <c r="V10" i="6"/>
  <c r="U10" i="6"/>
  <c r="T10" i="6"/>
  <c r="S10" i="6"/>
  <c r="R10" i="6"/>
  <c r="Q10" i="6"/>
  <c r="P10" i="6"/>
  <c r="W9" i="6"/>
  <c r="V9" i="6"/>
  <c r="U9" i="6"/>
  <c r="T9" i="6"/>
  <c r="S9" i="6"/>
  <c r="R9" i="6"/>
  <c r="P9" i="6"/>
  <c r="Q9" i="6"/>
  <c r="X6" i="6"/>
  <c r="X5" i="6"/>
  <c r="X4" i="6"/>
  <c r="X3" i="6"/>
  <c r="H50" i="6"/>
  <c r="H24" i="6"/>
  <c r="H37" i="6"/>
  <c r="F21" i="6"/>
  <c r="H48" i="6"/>
  <c r="H47" i="6"/>
  <c r="H46" i="6"/>
  <c r="H45" i="6"/>
  <c r="H44" i="6"/>
  <c r="H43" i="6"/>
  <c r="H42" i="6"/>
  <c r="H41" i="6"/>
  <c r="G49" i="6"/>
  <c r="G36" i="6"/>
  <c r="F46" i="6"/>
  <c r="F45" i="6"/>
  <c r="F44" i="6"/>
  <c r="F43" i="6"/>
  <c r="F42" i="6"/>
  <c r="F34" i="6"/>
  <c r="F37" i="6"/>
  <c r="F33" i="6" l="1"/>
  <c r="F32" i="6"/>
  <c r="F31" i="6"/>
  <c r="F30" i="6"/>
  <c r="F29" i="6"/>
  <c r="F50" i="6"/>
  <c r="F48" i="6"/>
  <c r="F47" i="6"/>
  <c r="G23" i="6"/>
  <c r="F15" i="6"/>
  <c r="H12" i="6"/>
  <c r="F24" i="6" l="1"/>
  <c r="H32" i="6" l="1"/>
  <c r="H33" i="6"/>
  <c r="H34" i="6"/>
  <c r="H21" i="6"/>
  <c r="H30" i="6" l="1"/>
  <c r="F35" i="6"/>
  <c r="H35" i="6" s="1"/>
  <c r="H31" i="6"/>
  <c r="H15" i="6"/>
  <c r="H28" i="6"/>
  <c r="H29" i="6"/>
  <c r="K28" i="6" l="1"/>
  <c r="L28" i="6" s="1"/>
  <c r="K3" i="6" l="1"/>
  <c r="L3" i="6" s="1"/>
  <c r="F6" i="6" l="1"/>
  <c r="F18" i="6" s="1"/>
  <c r="H18" i="6" s="1"/>
  <c r="F11" i="6"/>
  <c r="F8" i="6"/>
  <c r="F20" i="6" s="1"/>
  <c r="H20" i="6" s="1"/>
  <c r="F10" i="6"/>
  <c r="F7" i="6"/>
  <c r="F19" i="6" s="1"/>
  <c r="H19" i="6" s="1"/>
  <c r="F5" i="6"/>
  <c r="F17" i="6" s="1"/>
  <c r="H17" i="6" s="1"/>
  <c r="F9" i="6"/>
  <c r="F4" i="6"/>
  <c r="F16" i="6" s="1"/>
  <c r="H16" i="6" l="1"/>
  <c r="K15" i="6" s="1"/>
  <c r="L15" i="6" s="1"/>
  <c r="F22" i="6"/>
  <c r="H22" i="6" s="1"/>
</calcChain>
</file>

<file path=xl/sharedStrings.xml><?xml version="1.0" encoding="utf-8"?>
<sst xmlns="http://schemas.openxmlformats.org/spreadsheetml/2006/main" count="252" uniqueCount="46">
  <si>
    <t>Program</t>
  </si>
  <si>
    <t>Status</t>
  </si>
  <si>
    <t>Fuel Type</t>
  </si>
  <si>
    <t>Retired - RPS MD</t>
  </si>
  <si>
    <t>LFG</t>
  </si>
  <si>
    <t>OBG</t>
  </si>
  <si>
    <t>WDS</t>
  </si>
  <si>
    <t>WND</t>
  </si>
  <si>
    <t>BLQ</t>
  </si>
  <si>
    <t>WAT</t>
  </si>
  <si>
    <t>Total</t>
  </si>
  <si>
    <t>MD Tier I</t>
  </si>
  <si>
    <t xml:space="preserve">AB </t>
  </si>
  <si>
    <t>MSW</t>
  </si>
  <si>
    <t>MD Tier II</t>
  </si>
  <si>
    <t>Biomass</t>
  </si>
  <si>
    <t>Black Liquor</t>
  </si>
  <si>
    <t>Landfill Gas</t>
  </si>
  <si>
    <t>Hydro</t>
  </si>
  <si>
    <t>Wood/Waste Solids</t>
  </si>
  <si>
    <t>Wind</t>
  </si>
  <si>
    <t>Solar PV</t>
  </si>
  <si>
    <t>Data from:</t>
  </si>
  <si>
    <t>% of Total</t>
  </si>
  <si>
    <t>2020 Demand</t>
  </si>
  <si>
    <t>2030 Demand</t>
  </si>
  <si>
    <t>Source/Notes</t>
  </si>
  <si>
    <t>Assumes balance of Tier 1 growth comes from wind (consistent with PJM queue)</t>
  </si>
  <si>
    <t>Assumes 6% solar in Tier 1 including 2.5% solar carveout in statute</t>
  </si>
  <si>
    <t>Assumes 14.5% solar carveout in CEJA</t>
  </si>
  <si>
    <t>62,000,000 MWh from 2017 PSC estimate of Maryland retail sales</t>
  </si>
  <si>
    <t>Fuel Type Code</t>
  </si>
  <si>
    <t>MD Solar GWh</t>
  </si>
  <si>
    <t>MD Tier 1 GWh</t>
  </si>
  <si>
    <t>MD Tier II GWh</t>
  </si>
  <si>
    <t>2017 Retirements</t>
  </si>
  <si>
    <t>https://www.psc.state.md.us/wp-content/uploads/FINAL-Renewable-Energy-Portfolio-Standard-Report-with-data-for-CY-2017.pdf </t>
  </si>
  <si>
    <t>Assumes no change from 2017 (consistent with PJM queue)</t>
  </si>
  <si>
    <t>Reporting Timeframe: Calendar Year 2017, Maryland</t>
  </si>
  <si>
    <t>2020 (CEJA)</t>
  </si>
  <si>
    <t>2030 (CEJA)</t>
  </si>
  <si>
    <t>2020 (No CEJA)</t>
  </si>
  <si>
    <t>Waste-To-Energy</t>
  </si>
  <si>
    <t>2020 Retirements
(without CEJA)</t>
  </si>
  <si>
    <t>2020 Retirements 
(under Clean Energy Jobs Act)</t>
  </si>
  <si>
    <t>2030 Retirements 
(under Clean Energy Jobs 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</si>
</sst>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0" fillId="0" borderId="10" xfId="0" applyBorder="1"/>
    <xf numFmtId="9" fontId="0" fillId="0" borderId="10" xfId="2" applyFont="1" applyBorder="1"/>
    <xf numFmtId="3" fontId="0" fillId="0" borderId="10" xfId="0" applyNumberFormat="1" applyBorder="1"/>
    <xf numFmtId="9" fontId="0" fillId="0" borderId="10" xfId="0" applyNumberFormat="1" applyBorder="1"/>
    <xf numFmtId="10" fontId="0" fillId="0" borderId="10" xfId="0" applyNumberFormat="1" applyBorder="1"/>
    <xf numFmtId="164" fontId="0" fillId="0" borderId="10" xfId="1" applyNumberFormat="1" applyFont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16" fillId="0" borderId="0" xfId="0" applyFont="1"/>
    <xf numFmtId="0" fontId="16" fillId="0" borderId="0" xfId="0" applyFont="1" applyAlignment="1"/>
    <xf numFmtId="9" fontId="0" fillId="0" borderId="10" xfId="2" applyNumberFormat="1" applyFont="1" applyBorder="1"/>
    <xf numFmtId="164" fontId="0" fillId="0" borderId="10" xfId="0" applyNumberFormat="1" applyBorder="1"/>
    <xf numFmtId="0" fontId="18" fillId="0" borderId="0" xfId="44" applyAlignment="1">
      <alignment vertical="center"/>
    </xf>
    <xf numFmtId="0" fontId="0" fillId="0" borderId="0" xfId="0" applyBorder="1"/>
    <xf numFmtId="10" fontId="0" fillId="0" borderId="0" xfId="0" applyNumberFormat="1" applyBorder="1"/>
    <xf numFmtId="164" fontId="0" fillId="0" borderId="0" xfId="1" applyNumberFormat="1" applyFont="1" applyBorder="1"/>
    <xf numFmtId="164" fontId="0" fillId="0" borderId="0" xfId="0" applyNumberFormat="1"/>
    <xf numFmtId="9" fontId="0" fillId="0" borderId="0" xfId="0" applyNumberForma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MD RPS - Black Liquor as % of RPS by</a:t>
            </a:r>
            <a:r>
              <a:rPr lang="en-US" sz="2400" baseline="0"/>
              <a:t> Year with/without CEJA</a:t>
            </a:r>
            <a:endParaRPr lang="en-US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'MD Retirements Data for Graphs'!$O$9:$O$12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Graphs'!$Q$9:$Q$12</c:f>
              <c:numCache>
                <c:formatCode>0%</c:formatCode>
                <c:ptCount val="4"/>
                <c:pt idx="0">
                  <c:v>0.22</c:v>
                </c:pt>
                <c:pt idx="1">
                  <c:v>9.9414181935483875E-2</c:v>
                </c:pt>
                <c:pt idx="2">
                  <c:v>8.876266244239632E-2</c:v>
                </c:pt>
                <c:pt idx="3">
                  <c:v>4.9707090967741938E-2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C-4EC8-AA8D-AD79DC00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2117152"/>
        <c:axId val="1404634720"/>
      </c:barChart>
      <c:catAx>
        <c:axId val="14221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634720"/>
        <c:crosses val="autoZero"/>
        <c:auto val="1"/>
        <c:lblAlgn val="ctr"/>
        <c:lblOffset val="100"/>
        <c:noMultiLvlLbl val="0"/>
      </c:catAx>
      <c:valAx>
        <c:axId val="14046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11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MD RPS - Waste-to-Energy</a:t>
            </a:r>
            <a:r>
              <a:rPr lang="en-US" sz="2400" baseline="0"/>
              <a:t> </a:t>
            </a:r>
            <a:r>
              <a:rPr lang="en-US" sz="2400"/>
              <a:t>as % of RPS by</a:t>
            </a:r>
            <a:r>
              <a:rPr lang="en-US" sz="2400" baseline="0"/>
              <a:t> Year with/without CEJA</a:t>
            </a:r>
            <a:endParaRPr lang="en-US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'MD Retirements Data for Graphs'!$O$9:$O$12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Graphs'!$S$9:$S$12</c:f>
              <c:numCache>
                <c:formatCode>0%</c:formatCode>
                <c:ptCount val="4"/>
                <c:pt idx="0">
                  <c:v>8.9999999999999983E-2</c:v>
                </c:pt>
                <c:pt idx="1">
                  <c:v>4.0669438064516124E-2</c:v>
                </c:pt>
                <c:pt idx="2">
                  <c:v>3.6311998271889398E-2</c:v>
                </c:pt>
                <c:pt idx="3">
                  <c:v>2.0334719032258062E-2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2-4A0D-864F-4582E967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2117152"/>
        <c:axId val="1404634720"/>
      </c:barChart>
      <c:catAx>
        <c:axId val="14221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634720"/>
        <c:crosses val="autoZero"/>
        <c:auto val="1"/>
        <c:lblAlgn val="ctr"/>
        <c:lblOffset val="100"/>
        <c:noMultiLvlLbl val="0"/>
      </c:catAx>
      <c:valAx>
        <c:axId val="14046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11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Maryland RPS Tier 1 &amp; Solar RPS REC Retirements by Fuel Type</a:t>
            </a:r>
            <a:br>
              <a:rPr lang="en-US"/>
            </a:br>
            <a:r>
              <a:rPr lang="en-US"/>
              <a:t>2017, 2020 (with &amp; w/o CEJA), and 2030 (with CEJA)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'MD Retirements Data for Graphs'!$P$2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Graphs'!$P$3:$P$6</c:f>
              <c:numCache>
                <c:formatCode>_(* #,##0_);_(* \(#,##0\);_(* "-"??_);_(@_)</c:formatCode>
                <c:ptCount val="4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F-4A38-B077-F7677AD3521F}"/>
            </c:ext>
          </c:extLst>
        </c:ser>
        <c:ser>
          <c:idx val="1"/>
          <c:order val="1"/>
          <c:tx>
            <c:strRef>
              <c:f>'MD Retirements Data for Graphs'!$Q$2</c:f>
              <c:strCache>
                <c:ptCount val="1"/>
                <c:pt idx="0">
                  <c:v>Black Liquor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Graphs'!$Q$3:$Q$6</c:f>
              <c:numCache>
                <c:formatCode>#,##0</c:formatCode>
                <c:ptCount val="4"/>
                <c:pt idx="0" formatCode="_(* #,##0_);_(* \(#,##0\);_(* &quot;-&quot;??_);_(@_)">
                  <c:v>1540919.82</c:v>
                </c:pt>
                <c:pt idx="1">
                  <c:v>1540919.82</c:v>
                </c:pt>
                <c:pt idx="2">
                  <c:v>1540919.82</c:v>
                </c:pt>
                <c:pt idx="3">
                  <c:v>1540919.82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F-4A38-B077-F7677AD3521F}"/>
            </c:ext>
          </c:extLst>
        </c:ser>
        <c:ser>
          <c:idx val="2"/>
          <c:order val="2"/>
          <c:tx>
            <c:strRef>
              <c:f>'MD Retirements Data for Graphs'!$R$2</c:f>
              <c:strCache>
                <c:ptCount val="1"/>
                <c:pt idx="0">
                  <c:v>Landfill Gas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Graphs'!$R$3:$R$6</c:f>
              <c:numCache>
                <c:formatCode>#,##0</c:formatCode>
                <c:ptCount val="4"/>
                <c:pt idx="0" formatCode="_(* #,##0_);_(* \(#,##0\);_(* &quot;-&quot;??_);_(@_)">
                  <c:v>210125.43</c:v>
                </c:pt>
                <c:pt idx="1">
                  <c:v>210125.43</c:v>
                </c:pt>
                <c:pt idx="2">
                  <c:v>210125.43</c:v>
                </c:pt>
                <c:pt idx="3">
                  <c:v>210125.43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F-4A38-B077-F7677AD3521F}"/>
            </c:ext>
          </c:extLst>
        </c:ser>
        <c:ser>
          <c:idx val="3"/>
          <c:order val="3"/>
          <c:tx>
            <c:strRef>
              <c:f>'MD Retirements Data for Graphs'!$S$2</c:f>
              <c:strCache>
                <c:ptCount val="1"/>
                <c:pt idx="0">
                  <c:v>Waste-To-Energy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Graphs'!$S$3:$S$6</c:f>
              <c:numCache>
                <c:formatCode>#,##0</c:formatCode>
                <c:ptCount val="4"/>
                <c:pt idx="0" formatCode="_(* #,##0_);_(* \(#,##0\);_(* &quot;-&quot;??_);_(@_)">
                  <c:v>630376.28999999992</c:v>
                </c:pt>
                <c:pt idx="1">
                  <c:v>630376.28999999992</c:v>
                </c:pt>
                <c:pt idx="2">
                  <c:v>630376.28999999992</c:v>
                </c:pt>
                <c:pt idx="3">
                  <c:v>630376.28999999992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F-4A38-B077-F7677AD3521F}"/>
            </c:ext>
          </c:extLst>
        </c:ser>
        <c:ser>
          <c:idx val="4"/>
          <c:order val="4"/>
          <c:tx>
            <c:strRef>
              <c:f>'MD Retirements Data for Graphs'!$T$2</c:f>
              <c:strCache>
                <c:ptCount val="1"/>
                <c:pt idx="0">
                  <c:v>Wood/Waste Solids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Graphs'!$T$3:$T$6</c:f>
              <c:numCache>
                <c:formatCode>#,##0</c:formatCode>
                <c:ptCount val="4"/>
                <c:pt idx="0" formatCode="_(* #,##0_);_(* \(#,##0\);_(* &quot;-&quot;??_);_(@_)">
                  <c:v>490292.67000000004</c:v>
                </c:pt>
                <c:pt idx="1">
                  <c:v>490292.67000000004</c:v>
                </c:pt>
                <c:pt idx="2">
                  <c:v>490292.67000000004</c:v>
                </c:pt>
                <c:pt idx="3">
                  <c:v>490292.67000000004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F-4A38-B077-F7677AD3521F}"/>
            </c:ext>
          </c:extLst>
        </c:ser>
        <c:ser>
          <c:idx val="5"/>
          <c:order val="5"/>
          <c:tx>
            <c:strRef>
              <c:f>'MD Retirements Data for Graphs'!$U$2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Graphs'!$U$3:$U$6</c:f>
              <c:numCache>
                <c:formatCode>#,##0</c:formatCode>
                <c:ptCount val="4"/>
                <c:pt idx="0" formatCode="_(* #,##0_);_(* \(#,##0\);_(* &quot;-&quot;??_);_(@_)">
                  <c:v>840501.72</c:v>
                </c:pt>
                <c:pt idx="1">
                  <c:v>840501.72</c:v>
                </c:pt>
                <c:pt idx="2">
                  <c:v>840501.72</c:v>
                </c:pt>
                <c:pt idx="3">
                  <c:v>840501.72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F-4A38-B077-F7677AD3521F}"/>
            </c:ext>
          </c:extLst>
        </c:ser>
        <c:ser>
          <c:idx val="6"/>
          <c:order val="6"/>
          <c:tx>
            <c:strRef>
              <c:f>'MD Retirements Data for Graphs'!$V$2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Graphs'!$V$3:$V$6</c:f>
              <c:numCache>
                <c:formatCode>#,##0</c:formatCode>
                <c:ptCount val="4"/>
                <c:pt idx="0" formatCode="_(* #,##0_);_(* \(#,##0\);_(* &quot;-&quot;??_);_(@_)">
                  <c:v>490292.67000000004</c:v>
                </c:pt>
                <c:pt idx="1">
                  <c:v>1550000</c:v>
                </c:pt>
                <c:pt idx="2">
                  <c:v>3720000</c:v>
                </c:pt>
                <c:pt idx="3">
                  <c:v>8990000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5F-4A38-B077-F7677AD3521F}"/>
            </c:ext>
          </c:extLst>
        </c:ser>
        <c:ser>
          <c:idx val="7"/>
          <c:order val="7"/>
          <c:tx>
            <c:strRef>
              <c:f>'MD Retirements Data for Graphs'!$W$2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'MD Retirements Data for Graphs'!$O$3:$O$6</c:f>
              <c:strCache>
                <c:ptCount val="4"/>
                <c:pt idx="0">
                  <c:v>2017</c:v>
                </c:pt>
                <c:pt idx="1">
                  <c:v>2020 (No CEJA)</c:v>
                </c:pt>
                <c:pt idx="2">
                  <c:v>2020 (CEJA)</c:v>
                </c:pt>
                <c:pt idx="3">
                  <c:v>2030 (CEJA)</c:v>
                </c:pt>
              </c:strCache>
            </c:strRef>
          </c:cat>
          <c:val>
            <c:numRef>
              <c:f>'MD Retirements Data for Graphs'!$W$3:$W$6</c:f>
              <c:numCache>
                <c:formatCode>#,##0</c:formatCode>
                <c:ptCount val="4"/>
                <c:pt idx="0" formatCode="_(* #,##0_);_(* \(#,##0\);_(* &quot;-&quot;??_);_(@_)">
                  <c:v>2801672.4000000004</c:v>
                </c:pt>
                <c:pt idx="1">
                  <c:v>10237784.07</c:v>
                </c:pt>
                <c:pt idx="2">
                  <c:v>9927784.0700000003</c:v>
                </c:pt>
                <c:pt idx="3">
                  <c:v>18297784.07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F-4A38-B077-F7677AD3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4276448"/>
        <c:axId val="1614221872"/>
      </c:barChart>
      <c:catAx>
        <c:axId val="34427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221872"/>
        <c:crosses val="autoZero"/>
        <c:auto val="1"/>
        <c:lblAlgn val="ctr"/>
        <c:lblOffset val="100"/>
        <c:noMultiLvlLbl val="0"/>
      </c:catAx>
      <c:valAx>
        <c:axId val="1614221872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27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Tier I &amp; Solar Compliance Retirements by Fuel Type: 2020 (No CEJA)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34-4E46-BD9F-4BB40B9F4FBE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34-4E46-BD9F-4BB40B9F4FBE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34-4E46-BD9F-4BB40B9F4FB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34-4E46-BD9F-4BB40B9F4FBE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34-4E46-BD9F-4BB40B9F4FBE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D34-4E46-BD9F-4BB40B9F4FB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34-4E46-BD9F-4BB40B9F4FBE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D34-4E46-BD9F-4BB40B9F4FBE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DD34-4E46-BD9F-4BB40B9F4FB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DD34-4E46-BD9F-4BB40B9F4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'MD Retirements Data for Graphs'!$D$3:$D$10</c:f>
              <c:strCache>
                <c:ptCount val="8"/>
                <c:pt idx="0">
                  <c:v>Biomass</c:v>
                </c:pt>
                <c:pt idx="1">
                  <c:v>Black Liquor</c:v>
                </c:pt>
                <c:pt idx="2">
                  <c:v>Landfill Gas</c:v>
                </c:pt>
                <c:pt idx="3">
                  <c:v>Waste-To-Energy</c:v>
                </c:pt>
                <c:pt idx="4">
                  <c:v>Wood/Waste Solids</c:v>
                </c:pt>
                <c:pt idx="5">
                  <c:v>Hydro</c:v>
                </c:pt>
                <c:pt idx="6">
                  <c:v>Solar PV</c:v>
                </c:pt>
                <c:pt idx="7">
                  <c:v>Wind</c:v>
                </c:pt>
              </c:strCache>
            </c:strRef>
          </c:cat>
          <c:val>
            <c:numRef>
              <c:f>'MD Retirements Data for Graphs'!$H$3:$H$10</c:f>
              <c:numCache>
                <c:formatCode>0%</c:formatCode>
                <c:ptCount val="8"/>
                <c:pt idx="0">
                  <c:v>0</c:v>
                </c:pt>
                <c:pt idx="1">
                  <c:v>0.22</c:v>
                </c:pt>
                <c:pt idx="2">
                  <c:v>0.03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0.12</c:v>
                </c:pt>
                <c:pt idx="6">
                  <c:v>7.0000000000000007E-2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34-4E46-BD9F-4BB40B9F4FB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MD Tier I &amp; Solar Compliance Retirements by Fuel Type: 2020 (No CEJA)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77-48EB-8D72-65DEC5A8654F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77-48EB-8D72-65DEC5A8654F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77-48EB-8D72-65DEC5A8654F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77-48EB-8D72-65DEC5A8654F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77-48EB-8D72-65DEC5A8654F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77-48EB-8D72-65DEC5A8654F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77-48EB-8D72-65DEC5A8654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77-48EB-8D72-65DEC5A865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'MD Retirements Data for Graphs'!$D$15:$D$22</c:f>
              <c:strCache>
                <c:ptCount val="8"/>
                <c:pt idx="0">
                  <c:v>Biomass</c:v>
                </c:pt>
                <c:pt idx="1">
                  <c:v>Black Liquor</c:v>
                </c:pt>
                <c:pt idx="2">
                  <c:v>Landfill Gas</c:v>
                </c:pt>
                <c:pt idx="3">
                  <c:v>Waste-To-Energy</c:v>
                </c:pt>
                <c:pt idx="4">
                  <c:v>Wood/Waste Solids</c:v>
                </c:pt>
                <c:pt idx="5">
                  <c:v>Hydro</c:v>
                </c:pt>
                <c:pt idx="6">
                  <c:v>Solar PV</c:v>
                </c:pt>
                <c:pt idx="7">
                  <c:v>Wind</c:v>
                </c:pt>
              </c:strCache>
            </c:strRef>
          </c:cat>
          <c:val>
            <c:numRef>
              <c:f>'MD Retirements Data for Graphs'!$H$15:$H$22</c:f>
              <c:numCache>
                <c:formatCode>0%</c:formatCode>
                <c:ptCount val="8"/>
                <c:pt idx="0">
                  <c:v>0</c:v>
                </c:pt>
                <c:pt idx="1">
                  <c:v>9.9414181935483875E-2</c:v>
                </c:pt>
                <c:pt idx="2">
                  <c:v>1.3556479354838709E-2</c:v>
                </c:pt>
                <c:pt idx="3">
                  <c:v>4.0669438064516124E-2</c:v>
                </c:pt>
                <c:pt idx="4">
                  <c:v>3.1631785161290324E-2</c:v>
                </c:pt>
                <c:pt idx="5">
                  <c:v>5.4225917419354834E-2</c:v>
                </c:pt>
                <c:pt idx="6">
                  <c:v>0.1</c:v>
                </c:pt>
                <c:pt idx="7">
                  <c:v>0.66050219806451616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A77-48EB-8D72-65DEC5A8654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200">
                <a:solidFill>
                  <a:sysClr val="windowText" lastClr="000000"/>
                </a:solidFill>
              </a:rPr>
              <a:t>MD Tier I &amp; Solar Compliance Retirements by Fuel Type: 2020 (under CEJA)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'MD Retirements Data for Graphs'!$A$26</c:f>
              <c:strCache>
                <c:ptCount val="1"/>
                <c:pt idx="0">
                  <c:v>2020 Retirements 
(under Clean Energy Jobs Act)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C7-4204-8301-C298B1508AFA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C7-4204-8301-C298B1508AFA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C7-4204-8301-C298B1508AFA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C7-4204-8301-C298B1508AF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C7-4204-8301-C298B1508AFA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C7-4204-8301-C298B1508AFA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C7-4204-8301-C298B1508AFA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C7-4204-8301-C298B1508A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'MD Retirements Data for Graphs'!$D$15:$D$22</c:f>
              <c:strCache>
                <c:ptCount val="8"/>
                <c:pt idx="0">
                  <c:v>Biomass</c:v>
                </c:pt>
                <c:pt idx="1">
                  <c:v>Black Liquor</c:v>
                </c:pt>
                <c:pt idx="2">
                  <c:v>Landfill Gas</c:v>
                </c:pt>
                <c:pt idx="3">
                  <c:v>Waste-To-Energy</c:v>
                </c:pt>
                <c:pt idx="4">
                  <c:v>Wood/Waste Solids</c:v>
                </c:pt>
                <c:pt idx="5">
                  <c:v>Hydro</c:v>
                </c:pt>
                <c:pt idx="6">
                  <c:v>Solar PV</c:v>
                </c:pt>
                <c:pt idx="7">
                  <c:v>Wind</c:v>
                </c:pt>
              </c:strCache>
            </c:strRef>
          </c:cat>
          <c:val>
            <c:numRef>
              <c:f>'MD Retirements Data for Graphs'!$F$28:$F$35</c:f>
              <c:numCache>
                <c:formatCode>#,##0</c:formatCode>
                <c:ptCount val="8"/>
                <c:pt idx="0" formatCode="General">
                  <c:v>0</c:v>
                </c:pt>
                <c:pt idx="1">
                  <c:v>1540919.82</c:v>
                </c:pt>
                <c:pt idx="2">
                  <c:v>210125.43</c:v>
                </c:pt>
                <c:pt idx="3">
                  <c:v>630376.28999999992</c:v>
                </c:pt>
                <c:pt idx="4">
                  <c:v>490292.67000000004</c:v>
                </c:pt>
                <c:pt idx="5">
                  <c:v>840501.72</c:v>
                </c:pt>
                <c:pt idx="6">
                  <c:v>3720000</c:v>
                </c:pt>
                <c:pt idx="7">
                  <c:v>9927784.0700000003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C7-4204-8301-C298B1508A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200">
                <a:solidFill>
                  <a:sysClr val="windowText" lastClr="000000"/>
                </a:solidFill>
              </a:rPr>
              <a:t>MD Tier I &amp; Solar Compliance Retirements by Fuel Type: 2030 (under CEJA)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B4-4B6F-95E2-B84DC70F7DA7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B4-4B6F-95E2-B84DC70F7DA7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B4-4B6F-95E2-B84DC70F7D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B4-4B6F-95E2-B84DC70F7DA7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B4-4B6F-95E2-B84DC70F7DA7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B4-4B6F-95E2-B84DC70F7DA7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B4-4B6F-95E2-B84DC70F7DA7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B4-4B6F-95E2-B84DC70F7D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'MD Retirements Data for Graphs'!$D$41:$D$48</c:f>
              <c:strCache>
                <c:ptCount val="8"/>
                <c:pt idx="0">
                  <c:v>Biomass</c:v>
                </c:pt>
                <c:pt idx="1">
                  <c:v>Black Liquor</c:v>
                </c:pt>
                <c:pt idx="2">
                  <c:v>Landfill Gas</c:v>
                </c:pt>
                <c:pt idx="3">
                  <c:v>Waste-To-Energy</c:v>
                </c:pt>
                <c:pt idx="4">
                  <c:v>Wood/Waste Solids</c:v>
                </c:pt>
                <c:pt idx="5">
                  <c:v>Hydro</c:v>
                </c:pt>
                <c:pt idx="6">
                  <c:v>Solar PV</c:v>
                </c:pt>
                <c:pt idx="7">
                  <c:v>Wind</c:v>
                </c:pt>
              </c:strCache>
            </c:strRef>
          </c:cat>
          <c:val>
            <c:numRef>
              <c:f>'MD Retirements Data for Graphs'!$H$41:$H$48</c:f>
              <c:numCache>
                <c:formatCode>0%</c:formatCode>
                <c:ptCount val="8"/>
                <c:pt idx="0">
                  <c:v>0</c:v>
                </c:pt>
                <c:pt idx="1">
                  <c:v>4.9707090967741938E-2</c:v>
                </c:pt>
                <c:pt idx="2">
                  <c:v>6.7782396774193543E-3</c:v>
                </c:pt>
                <c:pt idx="3">
                  <c:v>2.0334719032258062E-2</c:v>
                </c:pt>
                <c:pt idx="4">
                  <c:v>1.5815892580645162E-2</c:v>
                </c:pt>
                <c:pt idx="5">
                  <c:v>2.7112958709677417E-2</c:v>
                </c:pt>
                <c:pt idx="6">
                  <c:v>0.28999999999999998</c:v>
                </c:pt>
                <c:pt idx="7">
                  <c:v>0.59025109903225803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B4-4B6F-95E2-B84DC70F7DA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9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55281-ADC0-4596-AAEC-C9DF55F757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125AC6-28E4-4861-A3C4-06755D554F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0F488-EFC1-4D1E-B327-1464D12657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A1BC9D-6537-4F01-B94E-6DD7536705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0.78205</cdr:x>
      <cdr:y>0.49747</cdr:y>
    </cdr:from>
    <cdr:to>
      <cdr:x>0.80952</cdr:x>
      <cdr:y>0.50253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6778625" y="3127376"/>
          <a:ext cx="238125" cy="317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0.72894</cdr:x>
      <cdr:y>0.76515</cdr:y>
    </cdr:from>
    <cdr:to>
      <cdr:x>0.74542</cdr:x>
      <cdr:y>0.80303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6318250" y="4810125"/>
          <a:ext cx="142875" cy="2381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2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76DB6D-74A2-4D13-B18E-44DCD7075B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52BE4-567F-489E-9FAD-D4F46EA0E8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1FA8B-A80F-47B6-A5C6-863B79053E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c.state.md.us/wp-content/uploads/FINAL-Renewable-Energy-Portfolio-Standard-Report-with-data-for-CY-2017.pdf" TargetMode="External"/><Relationship Id="rId3" Type="http://schemas.openxmlformats.org/officeDocument/2006/relationships/hyperlink" Target="https://www.psc.state.md.us/wp-content/uploads/FINAL-Renewable-Energy-Portfolio-Standard-Report-with-data-for-CY-2017.pdf" TargetMode="External"/><Relationship Id="rId7" Type="http://schemas.openxmlformats.org/officeDocument/2006/relationships/hyperlink" Target="https://www.psc.state.md.us/wp-content/uploads/FINAL-Renewable-Energy-Portfolio-Standard-Report-with-data-for-CY-2017.pdf" TargetMode="External"/><Relationship Id="rId2" Type="http://schemas.openxmlformats.org/officeDocument/2006/relationships/hyperlink" Target="https://www.psc.state.md.us/wp-content/uploads/FINAL-Renewable-Energy-Portfolio-Standard-Report-with-data-for-CY-2017.pdf" TargetMode="External"/><Relationship Id="rId1" Type="http://schemas.openxmlformats.org/officeDocument/2006/relationships/hyperlink" Target="https://www.psc.state.md.us/wp-content/uploads/FINAL-Renewable-Energy-Portfolio-Standard-Report-with-data-for-CY-2017.pdf" TargetMode="External"/><Relationship Id="rId6" Type="http://schemas.openxmlformats.org/officeDocument/2006/relationships/hyperlink" Target="https://www.psc.state.md.us/wp-content/uploads/FINAL-Renewable-Energy-Portfolio-Standard-Report-with-data-for-CY-2017.pdf" TargetMode="External"/><Relationship Id="rId11" Type="http://schemas.openxmlformats.org/officeDocument/2006/relationships/hyperlink" Target="https://www.psc.state.md.us/wp-content/uploads/FINAL-Renewable-Energy-Portfolio-Standard-Report-with-data-for-CY-2017.pdf" TargetMode="External"/><Relationship Id="rId5" Type="http://schemas.openxmlformats.org/officeDocument/2006/relationships/hyperlink" Target="https://www.psc.state.md.us/wp-content/uploads/FINAL-Renewable-Energy-Portfolio-Standard-Report-with-data-for-CY-2017.pdf" TargetMode="External"/><Relationship Id="rId10" Type="http://schemas.openxmlformats.org/officeDocument/2006/relationships/hyperlink" Target="https://www.psc.state.md.us/wp-content/uploads/FINAL-Renewable-Energy-Portfolio-Standard-Report-with-data-for-CY-2017.pdf" TargetMode="External"/><Relationship Id="rId4" Type="http://schemas.openxmlformats.org/officeDocument/2006/relationships/hyperlink" Target="https://www.psc.state.md.us/wp-content/uploads/FINAL-Renewable-Energy-Portfolio-Standard-Report-with-data-for-CY-2017.pdf" TargetMode="External"/><Relationship Id="rId9" Type="http://schemas.openxmlformats.org/officeDocument/2006/relationships/hyperlink" Target="https://www.psc.state.md.us/wp-content/uploads/FINAL-Renewable-Energy-Portfolio-Standard-Report-with-data-for-CY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opLeftCell="A38" zoomScale="80" zoomScaleNormal="80" workbookViewId="0">
      <selection activeCell="A52" sqref="A52"/>
    </sheetView>
  </sheetViews>
  <sheetFormatPr defaultRowHeight="15" x14ac:dyDescent="0.25"/>
  <cols>
    <col min="2" max="2" width="14" bestFit="1" customWidth="1"/>
    <col min="4" max="4" width="12.7109375" customWidth="1"/>
    <col min="5" max="5" width="10.42578125" customWidth="1"/>
    <col min="6" max="6" width="13.85546875" customWidth="1"/>
    <col min="7" max="7" width="12" customWidth="1"/>
    <col min="8" max="8" width="11.5703125" bestFit="1" customWidth="1"/>
    <col min="9" max="9" width="64.28515625" bestFit="1" customWidth="1"/>
    <col min="17" max="17" width="10.28515625" bestFit="1" customWidth="1"/>
    <col min="23" max="23" width="10" bestFit="1" customWidth="1"/>
    <col min="24" max="24" width="11" bestFit="1" customWidth="1"/>
  </cols>
  <sheetData>
    <row r="1" spans="1:24" x14ac:dyDescent="0.25">
      <c r="A1" s="12" t="s">
        <v>35</v>
      </c>
    </row>
    <row r="2" spans="1:24" s="10" customFormat="1" ht="45" x14ac:dyDescent="0.25">
      <c r="A2" s="10" t="s">
        <v>0</v>
      </c>
      <c r="B2" s="10" t="s">
        <v>1</v>
      </c>
      <c r="C2" s="10" t="s">
        <v>31</v>
      </c>
      <c r="D2" s="10" t="s">
        <v>2</v>
      </c>
      <c r="E2" s="10" t="s">
        <v>32</v>
      </c>
      <c r="F2" s="10" t="s">
        <v>33</v>
      </c>
      <c r="G2" s="10" t="s">
        <v>34</v>
      </c>
      <c r="H2" s="11" t="s">
        <v>23</v>
      </c>
      <c r="I2" s="11" t="s">
        <v>26</v>
      </c>
      <c r="P2" s="4" t="s">
        <v>15</v>
      </c>
      <c r="Q2" s="4" t="s">
        <v>16</v>
      </c>
      <c r="R2" s="4" t="s">
        <v>17</v>
      </c>
      <c r="S2" s="4" t="s">
        <v>42</v>
      </c>
      <c r="T2" s="4" t="s">
        <v>19</v>
      </c>
      <c r="U2" s="4" t="s">
        <v>18</v>
      </c>
      <c r="V2" s="4" t="s">
        <v>21</v>
      </c>
      <c r="W2" s="4" t="s">
        <v>20</v>
      </c>
    </row>
    <row r="3" spans="1:24" x14ac:dyDescent="0.25">
      <c r="A3" s="4" t="s">
        <v>11</v>
      </c>
      <c r="B3" s="4" t="s">
        <v>3</v>
      </c>
      <c r="C3" s="4" t="s">
        <v>12</v>
      </c>
      <c r="D3" s="4" t="s">
        <v>15</v>
      </c>
      <c r="E3" s="4">
        <v>0</v>
      </c>
      <c r="F3" s="15">
        <v>0</v>
      </c>
      <c r="G3" s="4">
        <v>0</v>
      </c>
      <c r="H3" s="5">
        <v>0</v>
      </c>
      <c r="I3" s="16" t="s">
        <v>36</v>
      </c>
      <c r="K3" s="2" t="e">
        <f>H3+H4+H5+H6+#REF!</f>
        <v>#REF!</v>
      </c>
      <c r="L3" s="3" t="e">
        <f>K3*0.12</f>
        <v>#REF!</v>
      </c>
      <c r="O3">
        <v>2017</v>
      </c>
      <c r="P3" s="20">
        <v>0</v>
      </c>
      <c r="Q3" s="20">
        <v>1540919.82</v>
      </c>
      <c r="R3" s="20">
        <v>210125.43</v>
      </c>
      <c r="S3" s="20">
        <v>630376.28999999992</v>
      </c>
      <c r="T3" s="20">
        <v>490292.67000000004</v>
      </c>
      <c r="U3" s="20">
        <v>840501.72</v>
      </c>
      <c r="V3" s="20">
        <v>490292.67000000004</v>
      </c>
      <c r="W3" s="20">
        <v>2801672.4000000004</v>
      </c>
      <c r="X3" s="20">
        <f>SUM(P3:W3)</f>
        <v>7004181</v>
      </c>
    </row>
    <row r="4" spans="1:24" x14ac:dyDescent="0.25">
      <c r="A4" s="4" t="s">
        <v>11</v>
      </c>
      <c r="B4" s="4" t="s">
        <v>3</v>
      </c>
      <c r="C4" s="4" t="s">
        <v>8</v>
      </c>
      <c r="D4" s="4" t="s">
        <v>16</v>
      </c>
      <c r="E4" s="4">
        <v>0</v>
      </c>
      <c r="F4" s="15">
        <f t="shared" ref="F4:F11" si="0">H4*$F$12</f>
        <v>1540919.82</v>
      </c>
      <c r="G4" s="4">
        <v>0</v>
      </c>
      <c r="H4" s="5">
        <v>0.22</v>
      </c>
      <c r="I4" s="16" t="s">
        <v>36</v>
      </c>
      <c r="O4" t="s">
        <v>41</v>
      </c>
      <c r="P4" s="20">
        <v>0</v>
      </c>
      <c r="Q4" s="1">
        <v>1540919.82</v>
      </c>
      <c r="R4" s="1">
        <v>210125.43</v>
      </c>
      <c r="S4" s="1">
        <v>630376.28999999992</v>
      </c>
      <c r="T4" s="1">
        <v>490292.67000000004</v>
      </c>
      <c r="U4" s="1">
        <v>840501.72</v>
      </c>
      <c r="V4" s="1">
        <v>1550000</v>
      </c>
      <c r="W4" s="1">
        <v>10237784.07</v>
      </c>
      <c r="X4" s="20">
        <f t="shared" ref="X4:X6" si="1">SUM(P4:W4)</f>
        <v>15500000</v>
      </c>
    </row>
    <row r="5" spans="1:24" x14ac:dyDescent="0.25">
      <c r="A5" s="4" t="s">
        <v>11</v>
      </c>
      <c r="B5" s="4" t="s">
        <v>3</v>
      </c>
      <c r="C5" s="4" t="s">
        <v>4</v>
      </c>
      <c r="D5" s="4" t="s">
        <v>17</v>
      </c>
      <c r="E5" s="4">
        <v>0</v>
      </c>
      <c r="F5" s="15">
        <f t="shared" si="0"/>
        <v>210125.43</v>
      </c>
      <c r="G5" s="4">
        <v>0</v>
      </c>
      <c r="H5" s="5">
        <v>0.03</v>
      </c>
      <c r="I5" s="16" t="s">
        <v>36</v>
      </c>
      <c r="O5" t="s">
        <v>39</v>
      </c>
      <c r="P5">
        <v>0</v>
      </c>
      <c r="Q5" s="1">
        <v>1540919.82</v>
      </c>
      <c r="R5" s="1">
        <v>210125.43</v>
      </c>
      <c r="S5" s="1">
        <v>630376.28999999992</v>
      </c>
      <c r="T5" s="1">
        <v>490292.67000000004</v>
      </c>
      <c r="U5" s="1">
        <v>840501.72</v>
      </c>
      <c r="V5" s="1">
        <v>3720000</v>
      </c>
      <c r="W5" s="1">
        <v>9927784.0700000003</v>
      </c>
      <c r="X5" s="20">
        <f t="shared" si="1"/>
        <v>17360000</v>
      </c>
    </row>
    <row r="6" spans="1:24" x14ac:dyDescent="0.25">
      <c r="A6" s="4" t="s">
        <v>11</v>
      </c>
      <c r="B6" s="4" t="s">
        <v>3</v>
      </c>
      <c r="C6" s="4" t="s">
        <v>13</v>
      </c>
      <c r="D6" s="4" t="s">
        <v>42</v>
      </c>
      <c r="E6" s="4">
        <v>0</v>
      </c>
      <c r="F6" s="15">
        <f t="shared" si="0"/>
        <v>630376.28999999992</v>
      </c>
      <c r="G6" s="4">
        <v>0</v>
      </c>
      <c r="H6" s="5">
        <v>0.09</v>
      </c>
      <c r="I6" s="16" t="s">
        <v>36</v>
      </c>
      <c r="O6" t="s">
        <v>40</v>
      </c>
      <c r="P6">
        <v>0</v>
      </c>
      <c r="Q6" s="1">
        <v>1540919.82</v>
      </c>
      <c r="R6" s="1">
        <v>210125.43</v>
      </c>
      <c r="S6" s="1">
        <v>630376.28999999992</v>
      </c>
      <c r="T6" s="1">
        <v>490292.67000000004</v>
      </c>
      <c r="U6" s="1">
        <v>840501.72</v>
      </c>
      <c r="V6" s="1">
        <v>8990000</v>
      </c>
      <c r="W6" s="1">
        <v>18297784.07</v>
      </c>
      <c r="X6" s="20">
        <f t="shared" si="1"/>
        <v>31000000</v>
      </c>
    </row>
    <row r="7" spans="1:24" x14ac:dyDescent="0.25">
      <c r="A7" s="4" t="s">
        <v>11</v>
      </c>
      <c r="B7" s="4" t="s">
        <v>3</v>
      </c>
      <c r="C7" s="4" t="s">
        <v>6</v>
      </c>
      <c r="D7" s="4" t="s">
        <v>19</v>
      </c>
      <c r="E7" s="4">
        <v>0</v>
      </c>
      <c r="F7" s="15">
        <f t="shared" si="0"/>
        <v>490292.67000000004</v>
      </c>
      <c r="G7" s="4">
        <v>0</v>
      </c>
      <c r="H7" s="5">
        <v>7.0000000000000007E-2</v>
      </c>
      <c r="I7" s="16" t="s">
        <v>36</v>
      </c>
    </row>
    <row r="8" spans="1:24" x14ac:dyDescent="0.25">
      <c r="A8" s="4" t="s">
        <v>11</v>
      </c>
      <c r="B8" s="4" t="s">
        <v>3</v>
      </c>
      <c r="C8" s="4" t="s">
        <v>9</v>
      </c>
      <c r="D8" s="4" t="s">
        <v>18</v>
      </c>
      <c r="E8" s="4">
        <v>0</v>
      </c>
      <c r="F8" s="15">
        <f t="shared" si="0"/>
        <v>840501.72</v>
      </c>
      <c r="G8" s="4">
        <v>0</v>
      </c>
      <c r="H8" s="5">
        <v>0.12</v>
      </c>
      <c r="I8" s="16" t="s">
        <v>36</v>
      </c>
      <c r="O8" s="10"/>
      <c r="P8" s="4" t="s">
        <v>15</v>
      </c>
      <c r="Q8" s="4" t="s">
        <v>16</v>
      </c>
      <c r="R8" s="4" t="s">
        <v>17</v>
      </c>
      <c r="S8" s="4" t="s">
        <v>42</v>
      </c>
      <c r="T8" s="4" t="s">
        <v>19</v>
      </c>
      <c r="U8" s="4" t="s">
        <v>18</v>
      </c>
      <c r="V8" s="4" t="s">
        <v>21</v>
      </c>
      <c r="W8" s="4" t="s">
        <v>20</v>
      </c>
    </row>
    <row r="9" spans="1:24" x14ac:dyDescent="0.25">
      <c r="A9" s="4" t="s">
        <v>11</v>
      </c>
      <c r="B9" s="4" t="s">
        <v>3</v>
      </c>
      <c r="C9" s="4" t="s">
        <v>5</v>
      </c>
      <c r="D9" s="4" t="s">
        <v>21</v>
      </c>
      <c r="E9" s="4">
        <v>0</v>
      </c>
      <c r="F9" s="15">
        <f t="shared" si="0"/>
        <v>490292.67000000004</v>
      </c>
      <c r="G9" s="4">
        <v>0</v>
      </c>
      <c r="H9" s="14">
        <v>7.0000000000000007E-2</v>
      </c>
      <c r="I9" s="16" t="s">
        <v>36</v>
      </c>
      <c r="O9">
        <v>2017</v>
      </c>
      <c r="P9" s="2">
        <f t="shared" ref="P9" si="2">P3/$X3</f>
        <v>0</v>
      </c>
      <c r="Q9" s="2">
        <f>Q3/$X3</f>
        <v>0.22</v>
      </c>
      <c r="R9" s="2">
        <f t="shared" ref="R9:W9" si="3">R3/$X3</f>
        <v>0.03</v>
      </c>
      <c r="S9" s="2">
        <f t="shared" si="3"/>
        <v>8.9999999999999983E-2</v>
      </c>
      <c r="T9" s="2">
        <f t="shared" si="3"/>
        <v>7.0000000000000007E-2</v>
      </c>
      <c r="U9" s="2">
        <f t="shared" si="3"/>
        <v>0.12</v>
      </c>
      <c r="V9" s="2">
        <f t="shared" si="3"/>
        <v>7.0000000000000007E-2</v>
      </c>
      <c r="W9" s="2">
        <f t="shared" si="3"/>
        <v>0.40000000000000008</v>
      </c>
      <c r="X9" s="21">
        <f>SUM(P9:W9)</f>
        <v>1.0000000000000002</v>
      </c>
    </row>
    <row r="10" spans="1:24" x14ac:dyDescent="0.25">
      <c r="A10" s="4" t="s">
        <v>11</v>
      </c>
      <c r="B10" s="4" t="s">
        <v>3</v>
      </c>
      <c r="C10" s="4" t="s">
        <v>7</v>
      </c>
      <c r="D10" s="4" t="s">
        <v>20</v>
      </c>
      <c r="E10" s="4">
        <v>0</v>
      </c>
      <c r="F10" s="15">
        <f t="shared" si="0"/>
        <v>2801672.4000000004</v>
      </c>
      <c r="G10" s="4">
        <v>0</v>
      </c>
      <c r="H10" s="5">
        <v>0.4</v>
      </c>
      <c r="I10" s="16" t="s">
        <v>36</v>
      </c>
      <c r="O10" t="s">
        <v>41</v>
      </c>
      <c r="P10" s="2">
        <f t="shared" ref="P10:W10" si="4">P4/$X4</f>
        <v>0</v>
      </c>
      <c r="Q10" s="2">
        <f t="shared" si="4"/>
        <v>9.9414181935483875E-2</v>
      </c>
      <c r="R10" s="2">
        <f t="shared" si="4"/>
        <v>1.3556479354838709E-2</v>
      </c>
      <c r="S10" s="2">
        <f t="shared" si="4"/>
        <v>4.0669438064516124E-2</v>
      </c>
      <c r="T10" s="2">
        <f t="shared" si="4"/>
        <v>3.1631785161290324E-2</v>
      </c>
      <c r="U10" s="2">
        <f t="shared" si="4"/>
        <v>5.4225917419354834E-2</v>
      </c>
      <c r="V10" s="2">
        <f t="shared" si="4"/>
        <v>0.1</v>
      </c>
      <c r="W10" s="2">
        <f t="shared" si="4"/>
        <v>0.66050219806451616</v>
      </c>
      <c r="X10" s="21">
        <f t="shared" ref="X10:X12" si="5">SUM(P10:W10)</f>
        <v>1</v>
      </c>
    </row>
    <row r="11" spans="1:24" x14ac:dyDescent="0.25">
      <c r="A11" s="4" t="s">
        <v>14</v>
      </c>
      <c r="B11" s="4" t="s">
        <v>3</v>
      </c>
      <c r="C11" s="4" t="s">
        <v>9</v>
      </c>
      <c r="D11" s="4"/>
      <c r="E11" s="4">
        <v>0</v>
      </c>
      <c r="F11" s="15">
        <f t="shared" si="0"/>
        <v>0</v>
      </c>
      <c r="G11" s="6">
        <v>1442293</v>
      </c>
      <c r="H11" s="4"/>
      <c r="I11" s="16" t="s">
        <v>36</v>
      </c>
      <c r="O11" t="s">
        <v>39</v>
      </c>
      <c r="P11" s="2">
        <f t="shared" ref="P11:W11" si="6">P5/$X5</f>
        <v>0</v>
      </c>
      <c r="Q11" s="2">
        <f t="shared" si="6"/>
        <v>8.876266244239632E-2</v>
      </c>
      <c r="R11" s="2">
        <f t="shared" si="6"/>
        <v>1.2103999423963133E-2</v>
      </c>
      <c r="S11" s="2">
        <f t="shared" si="6"/>
        <v>3.6311998271889398E-2</v>
      </c>
      <c r="T11" s="2">
        <f t="shared" si="6"/>
        <v>2.8242665322580646E-2</v>
      </c>
      <c r="U11" s="2">
        <f t="shared" si="6"/>
        <v>4.8415997695852531E-2</v>
      </c>
      <c r="V11" s="2">
        <f t="shared" si="6"/>
        <v>0.21428571428571427</v>
      </c>
      <c r="W11" s="2">
        <f t="shared" si="6"/>
        <v>0.57187696255760367</v>
      </c>
      <c r="X11" s="21">
        <f t="shared" si="5"/>
        <v>1</v>
      </c>
    </row>
    <row r="12" spans="1:24" x14ac:dyDescent="0.25">
      <c r="A12" s="4"/>
      <c r="B12" s="4"/>
      <c r="C12" s="4" t="s">
        <v>10</v>
      </c>
      <c r="D12" s="4"/>
      <c r="E12" s="4"/>
      <c r="F12" s="9">
        <v>7004181</v>
      </c>
      <c r="G12" s="4"/>
      <c r="H12" s="7">
        <f>SUM(H3:H10)</f>
        <v>1</v>
      </c>
      <c r="I12" s="16" t="s">
        <v>36</v>
      </c>
      <c r="O12" t="s">
        <v>40</v>
      </c>
      <c r="P12" s="2">
        <f t="shared" ref="P12:W12" si="7">P6/$X6</f>
        <v>0</v>
      </c>
      <c r="Q12" s="2">
        <f t="shared" si="7"/>
        <v>4.9707090967741938E-2</v>
      </c>
      <c r="R12" s="2">
        <f t="shared" si="7"/>
        <v>6.7782396774193543E-3</v>
      </c>
      <c r="S12" s="2">
        <f t="shared" si="7"/>
        <v>2.0334719032258062E-2</v>
      </c>
      <c r="T12" s="2">
        <f t="shared" si="7"/>
        <v>1.5815892580645162E-2</v>
      </c>
      <c r="U12" s="2">
        <f t="shared" si="7"/>
        <v>2.7112958709677417E-2</v>
      </c>
      <c r="V12" s="2">
        <f t="shared" si="7"/>
        <v>0.28999999999999998</v>
      </c>
      <c r="W12" s="2">
        <f t="shared" si="7"/>
        <v>0.59025109903225803</v>
      </c>
      <c r="X12" s="21">
        <f t="shared" si="5"/>
        <v>1</v>
      </c>
    </row>
    <row r="13" spans="1:24" x14ac:dyDescent="0.25">
      <c r="A13" s="13" t="s">
        <v>43</v>
      </c>
    </row>
    <row r="14" spans="1:24" ht="45" x14ac:dyDescent="0.25">
      <c r="A14" s="10" t="s">
        <v>0</v>
      </c>
      <c r="B14" s="10" t="s">
        <v>1</v>
      </c>
      <c r="C14" s="10" t="s">
        <v>31</v>
      </c>
      <c r="D14" s="10" t="s">
        <v>2</v>
      </c>
      <c r="E14" s="10" t="s">
        <v>32</v>
      </c>
      <c r="F14" s="10" t="s">
        <v>33</v>
      </c>
      <c r="G14" s="10" t="s">
        <v>34</v>
      </c>
      <c r="H14" s="11" t="s">
        <v>23</v>
      </c>
      <c r="I14" s="11" t="s">
        <v>26</v>
      </c>
    </row>
    <row r="15" spans="1:24" x14ac:dyDescent="0.25">
      <c r="A15" s="4" t="s">
        <v>11</v>
      </c>
      <c r="B15" s="4" t="s">
        <v>3</v>
      </c>
      <c r="C15" s="4" t="s">
        <v>12</v>
      </c>
      <c r="D15" s="4" t="s">
        <v>15</v>
      </c>
      <c r="E15" s="4">
        <v>0</v>
      </c>
      <c r="F15" s="15">
        <f t="shared" ref="F15:F20" si="8">F3</f>
        <v>0</v>
      </c>
      <c r="G15" s="4">
        <v>0</v>
      </c>
      <c r="H15" s="7">
        <f t="shared" ref="H15:H22" si="9">F15/$F$24</f>
        <v>0</v>
      </c>
      <c r="I15" s="4" t="s">
        <v>37</v>
      </c>
      <c r="K15" s="2" t="e">
        <f>H15+H16+H17+H18+#REF!</f>
        <v>#REF!</v>
      </c>
      <c r="L15" s="3" t="e">
        <f>K15*0.25</f>
        <v>#REF!</v>
      </c>
    </row>
    <row r="16" spans="1:24" x14ac:dyDescent="0.25">
      <c r="A16" s="4" t="s">
        <v>11</v>
      </c>
      <c r="B16" s="4" t="s">
        <v>3</v>
      </c>
      <c r="C16" s="4" t="s">
        <v>8</v>
      </c>
      <c r="D16" s="4" t="s">
        <v>16</v>
      </c>
      <c r="E16" s="4">
        <v>0</v>
      </c>
      <c r="F16" s="6">
        <f t="shared" si="8"/>
        <v>1540919.82</v>
      </c>
      <c r="G16" s="4">
        <v>0</v>
      </c>
      <c r="H16" s="7">
        <f t="shared" si="9"/>
        <v>9.9414181935483875E-2</v>
      </c>
      <c r="I16" s="4" t="s">
        <v>37</v>
      </c>
    </row>
    <row r="17" spans="1:12" x14ac:dyDescent="0.25">
      <c r="A17" s="4" t="s">
        <v>11</v>
      </c>
      <c r="B17" s="4" t="s">
        <v>3</v>
      </c>
      <c r="C17" s="4" t="s">
        <v>4</v>
      </c>
      <c r="D17" s="4" t="s">
        <v>17</v>
      </c>
      <c r="E17" s="4">
        <v>0</v>
      </c>
      <c r="F17" s="6">
        <f t="shared" si="8"/>
        <v>210125.43</v>
      </c>
      <c r="G17" s="4">
        <v>0</v>
      </c>
      <c r="H17" s="7">
        <f t="shared" si="9"/>
        <v>1.3556479354838709E-2</v>
      </c>
      <c r="I17" s="4" t="s">
        <v>37</v>
      </c>
    </row>
    <row r="18" spans="1:12" x14ac:dyDescent="0.25">
      <c r="A18" s="4" t="s">
        <v>11</v>
      </c>
      <c r="B18" s="4" t="s">
        <v>3</v>
      </c>
      <c r="C18" s="4" t="s">
        <v>13</v>
      </c>
      <c r="D18" s="4" t="s">
        <v>42</v>
      </c>
      <c r="E18" s="4">
        <v>0</v>
      </c>
      <c r="F18" s="6">
        <f t="shared" si="8"/>
        <v>630376.28999999992</v>
      </c>
      <c r="G18" s="4">
        <v>0</v>
      </c>
      <c r="H18" s="7">
        <f t="shared" si="9"/>
        <v>4.0669438064516124E-2</v>
      </c>
      <c r="I18" s="4" t="s">
        <v>37</v>
      </c>
    </row>
    <row r="19" spans="1:12" x14ac:dyDescent="0.25">
      <c r="A19" s="4" t="s">
        <v>11</v>
      </c>
      <c r="B19" s="4" t="s">
        <v>3</v>
      </c>
      <c r="C19" s="4" t="s">
        <v>6</v>
      </c>
      <c r="D19" s="4" t="s">
        <v>19</v>
      </c>
      <c r="E19" s="4">
        <v>0</v>
      </c>
      <c r="F19" s="6">
        <f t="shared" si="8"/>
        <v>490292.67000000004</v>
      </c>
      <c r="G19" s="4">
        <v>0</v>
      </c>
      <c r="H19" s="7">
        <f t="shared" si="9"/>
        <v>3.1631785161290324E-2</v>
      </c>
      <c r="I19" s="4" t="s">
        <v>37</v>
      </c>
    </row>
    <row r="20" spans="1:12" x14ac:dyDescent="0.25">
      <c r="A20" s="4" t="s">
        <v>11</v>
      </c>
      <c r="B20" s="4" t="s">
        <v>3</v>
      </c>
      <c r="C20" s="4" t="s">
        <v>9</v>
      </c>
      <c r="D20" s="4" t="s">
        <v>18</v>
      </c>
      <c r="E20" s="4">
        <v>0</v>
      </c>
      <c r="F20" s="6">
        <f t="shared" si="8"/>
        <v>840501.72</v>
      </c>
      <c r="G20" s="4">
        <v>0</v>
      </c>
      <c r="H20" s="7">
        <f t="shared" si="9"/>
        <v>5.4225917419354834E-2</v>
      </c>
      <c r="I20" s="4" t="s">
        <v>37</v>
      </c>
    </row>
    <row r="21" spans="1:12" x14ac:dyDescent="0.25">
      <c r="A21" s="4" t="s">
        <v>11</v>
      </c>
      <c r="B21" s="4" t="s">
        <v>3</v>
      </c>
      <c r="C21" s="4" t="s">
        <v>5</v>
      </c>
      <c r="D21" s="4" t="s">
        <v>21</v>
      </c>
      <c r="E21" s="4">
        <v>0</v>
      </c>
      <c r="F21" s="6">
        <f>0.025*62000000</f>
        <v>1550000</v>
      </c>
      <c r="G21" s="4">
        <v>0</v>
      </c>
      <c r="H21" s="7">
        <f t="shared" si="9"/>
        <v>0.1</v>
      </c>
      <c r="I21" s="4" t="s">
        <v>28</v>
      </c>
    </row>
    <row r="22" spans="1:12" x14ac:dyDescent="0.25">
      <c r="A22" s="4" t="s">
        <v>11</v>
      </c>
      <c r="B22" s="4" t="s">
        <v>3</v>
      </c>
      <c r="C22" s="4" t="s">
        <v>7</v>
      </c>
      <c r="D22" s="4" t="s">
        <v>20</v>
      </c>
      <c r="E22" s="4">
        <v>0</v>
      </c>
      <c r="F22" s="6">
        <f>F24-SUM(F15:F21)</f>
        <v>10237784.07</v>
      </c>
      <c r="G22" s="4">
        <v>0</v>
      </c>
      <c r="H22" s="7">
        <f t="shared" si="9"/>
        <v>0.66050219806451616</v>
      </c>
      <c r="I22" s="4" t="s">
        <v>27</v>
      </c>
    </row>
    <row r="23" spans="1:12" x14ac:dyDescent="0.25">
      <c r="A23" s="4" t="s">
        <v>14</v>
      </c>
      <c r="B23" s="4" t="s">
        <v>3</v>
      </c>
      <c r="C23" s="4" t="s">
        <v>9</v>
      </c>
      <c r="D23" s="4"/>
      <c r="E23" s="4">
        <v>0</v>
      </c>
      <c r="F23" s="4">
        <v>0</v>
      </c>
      <c r="G23" s="6">
        <f>G11</f>
        <v>1442293</v>
      </c>
      <c r="H23" s="4"/>
      <c r="I23" s="4" t="s">
        <v>37</v>
      </c>
    </row>
    <row r="24" spans="1:12" x14ac:dyDescent="0.25">
      <c r="A24" s="4"/>
      <c r="B24" s="4"/>
      <c r="C24" s="4" t="s">
        <v>10</v>
      </c>
      <c r="D24" s="4" t="s">
        <v>24</v>
      </c>
      <c r="E24" s="8">
        <v>0.25</v>
      </c>
      <c r="F24" s="9">
        <f>62000000*0.25</f>
        <v>15500000</v>
      </c>
      <c r="G24" s="4"/>
      <c r="H24" s="7">
        <f>SUM(H15:H22)</f>
        <v>1</v>
      </c>
      <c r="I24" s="4" t="s">
        <v>30</v>
      </c>
    </row>
    <row r="25" spans="1:12" x14ac:dyDescent="0.25">
      <c r="A25" s="17"/>
      <c r="B25" s="17"/>
      <c r="C25" s="17"/>
      <c r="D25" s="17"/>
      <c r="E25" s="18"/>
      <c r="F25" s="19"/>
      <c r="G25" s="17"/>
      <c r="H25" s="17"/>
      <c r="I25" s="17"/>
    </row>
    <row r="26" spans="1:12" x14ac:dyDescent="0.25">
      <c r="A26" s="13" t="s">
        <v>44</v>
      </c>
    </row>
    <row r="27" spans="1:12" ht="45" x14ac:dyDescent="0.25">
      <c r="A27" s="10" t="s">
        <v>0</v>
      </c>
      <c r="B27" s="10" t="s">
        <v>1</v>
      </c>
      <c r="C27" s="10" t="s">
        <v>31</v>
      </c>
      <c r="D27" s="10" t="s">
        <v>2</v>
      </c>
      <c r="E27" s="10" t="s">
        <v>32</v>
      </c>
      <c r="F27" s="10" t="s">
        <v>33</v>
      </c>
      <c r="G27" s="10" t="s">
        <v>34</v>
      </c>
      <c r="H27" s="11" t="s">
        <v>23</v>
      </c>
      <c r="I27" s="11" t="s">
        <v>26</v>
      </c>
    </row>
    <row r="28" spans="1:12" x14ac:dyDescent="0.25">
      <c r="A28" s="4" t="s">
        <v>11</v>
      </c>
      <c r="B28" s="4" t="s">
        <v>3</v>
      </c>
      <c r="C28" s="4" t="s">
        <v>12</v>
      </c>
      <c r="D28" s="4" t="s">
        <v>15</v>
      </c>
      <c r="E28" s="4">
        <v>0</v>
      </c>
      <c r="F28" s="4">
        <v>0</v>
      </c>
      <c r="G28" s="4">
        <v>0</v>
      </c>
      <c r="H28" s="7">
        <f t="shared" ref="H28:H35" si="10">F28/$F$37</f>
        <v>0</v>
      </c>
      <c r="I28" s="4" t="s">
        <v>37</v>
      </c>
      <c r="K28" s="2" t="e">
        <f>H28+H29+H30+H31+#REF!</f>
        <v>#REF!</v>
      </c>
      <c r="L28" s="2" t="e">
        <f>K28*0.5</f>
        <v>#REF!</v>
      </c>
    </row>
    <row r="29" spans="1:12" x14ac:dyDescent="0.25">
      <c r="A29" s="4" t="s">
        <v>11</v>
      </c>
      <c r="B29" s="4" t="s">
        <v>3</v>
      </c>
      <c r="C29" s="4" t="s">
        <v>8</v>
      </c>
      <c r="D29" s="4" t="s">
        <v>16</v>
      </c>
      <c r="E29" s="4">
        <v>0</v>
      </c>
      <c r="F29" s="6">
        <f>F16</f>
        <v>1540919.82</v>
      </c>
      <c r="G29" s="4">
        <v>0</v>
      </c>
      <c r="H29" s="7">
        <f t="shared" si="10"/>
        <v>8.876266244239632E-2</v>
      </c>
      <c r="I29" s="4" t="s">
        <v>37</v>
      </c>
    </row>
    <row r="30" spans="1:12" x14ac:dyDescent="0.25">
      <c r="A30" s="4" t="s">
        <v>11</v>
      </c>
      <c r="B30" s="4" t="s">
        <v>3</v>
      </c>
      <c r="C30" s="4" t="s">
        <v>4</v>
      </c>
      <c r="D30" s="4" t="s">
        <v>17</v>
      </c>
      <c r="E30" s="4">
        <v>0</v>
      </c>
      <c r="F30" s="6">
        <f t="shared" ref="F30:F33" si="11">F17</f>
        <v>210125.43</v>
      </c>
      <c r="G30" s="4">
        <v>0</v>
      </c>
      <c r="H30" s="7">
        <f t="shared" si="10"/>
        <v>1.2103999423963133E-2</v>
      </c>
      <c r="I30" s="4" t="s">
        <v>37</v>
      </c>
    </row>
    <row r="31" spans="1:12" x14ac:dyDescent="0.25">
      <c r="A31" s="4" t="s">
        <v>11</v>
      </c>
      <c r="B31" s="4" t="s">
        <v>3</v>
      </c>
      <c r="C31" s="4" t="s">
        <v>13</v>
      </c>
      <c r="D31" s="4" t="s">
        <v>42</v>
      </c>
      <c r="E31" s="4">
        <v>0</v>
      </c>
      <c r="F31" s="6">
        <f t="shared" si="11"/>
        <v>630376.28999999992</v>
      </c>
      <c r="G31" s="4">
        <v>0</v>
      </c>
      <c r="H31" s="7">
        <f t="shared" si="10"/>
        <v>3.6311998271889398E-2</v>
      </c>
      <c r="I31" s="4" t="s">
        <v>37</v>
      </c>
    </row>
    <row r="32" spans="1:12" x14ac:dyDescent="0.25">
      <c r="A32" s="4" t="s">
        <v>11</v>
      </c>
      <c r="B32" s="4" t="s">
        <v>3</v>
      </c>
      <c r="C32" s="4" t="s">
        <v>6</v>
      </c>
      <c r="D32" s="4" t="s">
        <v>19</v>
      </c>
      <c r="E32" s="4">
        <v>0</v>
      </c>
      <c r="F32" s="6">
        <f t="shared" si="11"/>
        <v>490292.67000000004</v>
      </c>
      <c r="G32" s="4">
        <v>0</v>
      </c>
      <c r="H32" s="7">
        <f t="shared" si="10"/>
        <v>2.8242665322580646E-2</v>
      </c>
      <c r="I32" s="4" t="s">
        <v>37</v>
      </c>
    </row>
    <row r="33" spans="1:9" x14ac:dyDescent="0.25">
      <c r="A33" s="4" t="s">
        <v>11</v>
      </c>
      <c r="B33" s="4" t="s">
        <v>3</v>
      </c>
      <c r="C33" s="4" t="s">
        <v>9</v>
      </c>
      <c r="D33" s="4" t="s">
        <v>18</v>
      </c>
      <c r="E33" s="4">
        <v>0</v>
      </c>
      <c r="F33" s="6">
        <f t="shared" si="11"/>
        <v>840501.72</v>
      </c>
      <c r="G33" s="4">
        <v>0</v>
      </c>
      <c r="H33" s="7">
        <f t="shared" si="10"/>
        <v>4.8415997695852531E-2</v>
      </c>
      <c r="I33" s="4" t="s">
        <v>37</v>
      </c>
    </row>
    <row r="34" spans="1:9" x14ac:dyDescent="0.25">
      <c r="A34" s="4" t="s">
        <v>11</v>
      </c>
      <c r="B34" s="4" t="s">
        <v>3</v>
      </c>
      <c r="C34" s="4" t="s">
        <v>5</v>
      </c>
      <c r="D34" s="4" t="s">
        <v>21</v>
      </c>
      <c r="E34" s="4">
        <v>0</v>
      </c>
      <c r="F34" s="6">
        <f>0.06*62000000</f>
        <v>3720000</v>
      </c>
      <c r="G34" s="4">
        <v>0</v>
      </c>
      <c r="H34" s="7">
        <f t="shared" si="10"/>
        <v>0.21428571428571427</v>
      </c>
      <c r="I34" s="4" t="s">
        <v>29</v>
      </c>
    </row>
    <row r="35" spans="1:9" x14ac:dyDescent="0.25">
      <c r="A35" s="4" t="s">
        <v>11</v>
      </c>
      <c r="B35" s="4" t="s">
        <v>3</v>
      </c>
      <c r="C35" s="4" t="s">
        <v>7</v>
      </c>
      <c r="D35" s="4" t="s">
        <v>20</v>
      </c>
      <c r="E35" s="4">
        <v>0</v>
      </c>
      <c r="F35" s="6">
        <f>F37-SUM(F28:F34)</f>
        <v>9927784.0700000003</v>
      </c>
      <c r="G35" s="4">
        <v>0</v>
      </c>
      <c r="H35" s="7">
        <f t="shared" si="10"/>
        <v>0.57187696255760367</v>
      </c>
      <c r="I35" s="4" t="s">
        <v>27</v>
      </c>
    </row>
    <row r="36" spans="1:9" x14ac:dyDescent="0.25">
      <c r="A36" s="4" t="s">
        <v>14</v>
      </c>
      <c r="B36" s="4" t="s">
        <v>3</v>
      </c>
      <c r="C36" s="4" t="s">
        <v>9</v>
      </c>
      <c r="D36" s="4"/>
      <c r="E36" s="4">
        <v>0</v>
      </c>
      <c r="F36" s="4">
        <v>0</v>
      </c>
      <c r="G36" s="6">
        <f>G23</f>
        <v>1442293</v>
      </c>
      <c r="H36" s="4"/>
      <c r="I36" s="4" t="s">
        <v>37</v>
      </c>
    </row>
    <row r="37" spans="1:9" x14ac:dyDescent="0.25">
      <c r="A37" s="4"/>
      <c r="B37" s="4"/>
      <c r="C37" s="4" t="s">
        <v>10</v>
      </c>
      <c r="D37" s="4" t="s">
        <v>25</v>
      </c>
      <c r="E37" s="8">
        <v>0.28000000000000003</v>
      </c>
      <c r="F37" s="9">
        <f>62000000*0.28</f>
        <v>17360000</v>
      </c>
      <c r="G37" s="4"/>
      <c r="H37" s="7">
        <f>SUM(H28:H35)</f>
        <v>1</v>
      </c>
      <c r="I37" s="4" t="s">
        <v>30</v>
      </c>
    </row>
    <row r="38" spans="1:9" x14ac:dyDescent="0.25">
      <c r="A38" s="17"/>
      <c r="B38" s="17"/>
      <c r="C38" s="17"/>
      <c r="D38" s="17"/>
      <c r="E38" s="18"/>
      <c r="F38" s="19"/>
      <c r="G38" s="17"/>
      <c r="H38" s="17"/>
      <c r="I38" s="17"/>
    </row>
    <row r="39" spans="1:9" x14ac:dyDescent="0.25">
      <c r="A39" s="13" t="s">
        <v>45</v>
      </c>
    </row>
    <row r="40" spans="1:9" ht="45" x14ac:dyDescent="0.25">
      <c r="A40" s="10" t="s">
        <v>0</v>
      </c>
      <c r="B40" s="10" t="s">
        <v>1</v>
      </c>
      <c r="C40" s="10" t="s">
        <v>31</v>
      </c>
      <c r="D40" s="10" t="s">
        <v>2</v>
      </c>
      <c r="E40" s="10" t="s">
        <v>32</v>
      </c>
      <c r="F40" s="10" t="s">
        <v>33</v>
      </c>
      <c r="G40" s="10" t="s">
        <v>34</v>
      </c>
      <c r="H40" s="11" t="s">
        <v>23</v>
      </c>
      <c r="I40" s="11" t="s">
        <v>26</v>
      </c>
    </row>
    <row r="41" spans="1:9" x14ac:dyDescent="0.25">
      <c r="A41" s="4" t="s">
        <v>11</v>
      </c>
      <c r="B41" s="4" t="s">
        <v>3</v>
      </c>
      <c r="C41" s="4" t="s">
        <v>12</v>
      </c>
      <c r="D41" s="4" t="s">
        <v>15</v>
      </c>
      <c r="E41" s="4">
        <v>0</v>
      </c>
      <c r="F41" s="4">
        <v>0</v>
      </c>
      <c r="G41" s="4">
        <v>0</v>
      </c>
      <c r="H41" s="7">
        <f>F41/$F$50</f>
        <v>0</v>
      </c>
      <c r="I41" s="4" t="s">
        <v>37</v>
      </c>
    </row>
    <row r="42" spans="1:9" x14ac:dyDescent="0.25">
      <c r="A42" s="4" t="s">
        <v>11</v>
      </c>
      <c r="B42" s="4" t="s">
        <v>3</v>
      </c>
      <c r="C42" s="4" t="s">
        <v>8</v>
      </c>
      <c r="D42" s="4" t="s">
        <v>16</v>
      </c>
      <c r="E42" s="4">
        <v>0</v>
      </c>
      <c r="F42" s="6">
        <f>F29</f>
        <v>1540919.82</v>
      </c>
      <c r="G42" s="4">
        <v>0</v>
      </c>
      <c r="H42" s="7">
        <f t="shared" ref="H42:H48" si="12">F42/$F$50</f>
        <v>4.9707090967741938E-2</v>
      </c>
      <c r="I42" s="4" t="s">
        <v>37</v>
      </c>
    </row>
    <row r="43" spans="1:9" x14ac:dyDescent="0.25">
      <c r="A43" s="4" t="s">
        <v>11</v>
      </c>
      <c r="B43" s="4" t="s">
        <v>3</v>
      </c>
      <c r="C43" s="4" t="s">
        <v>4</v>
      </c>
      <c r="D43" s="4" t="s">
        <v>17</v>
      </c>
      <c r="E43" s="4">
        <v>0</v>
      </c>
      <c r="F43" s="6">
        <f t="shared" ref="F43:F46" si="13">F30</f>
        <v>210125.43</v>
      </c>
      <c r="G43" s="4">
        <v>0</v>
      </c>
      <c r="H43" s="7">
        <f t="shared" si="12"/>
        <v>6.7782396774193543E-3</v>
      </c>
      <c r="I43" s="4" t="s">
        <v>37</v>
      </c>
    </row>
    <row r="44" spans="1:9" x14ac:dyDescent="0.25">
      <c r="A44" s="4" t="s">
        <v>11</v>
      </c>
      <c r="B44" s="4" t="s">
        <v>3</v>
      </c>
      <c r="C44" s="4" t="s">
        <v>13</v>
      </c>
      <c r="D44" s="4" t="s">
        <v>42</v>
      </c>
      <c r="E44" s="4">
        <v>0</v>
      </c>
      <c r="F44" s="6">
        <f t="shared" si="13"/>
        <v>630376.28999999992</v>
      </c>
      <c r="G44" s="4">
        <v>0</v>
      </c>
      <c r="H44" s="7">
        <f t="shared" si="12"/>
        <v>2.0334719032258062E-2</v>
      </c>
      <c r="I44" s="4" t="s">
        <v>37</v>
      </c>
    </row>
    <row r="45" spans="1:9" x14ac:dyDescent="0.25">
      <c r="A45" s="4" t="s">
        <v>11</v>
      </c>
      <c r="B45" s="4" t="s">
        <v>3</v>
      </c>
      <c r="C45" s="4" t="s">
        <v>6</v>
      </c>
      <c r="D45" s="4" t="s">
        <v>19</v>
      </c>
      <c r="E45" s="4">
        <v>0</v>
      </c>
      <c r="F45" s="6">
        <f t="shared" si="13"/>
        <v>490292.67000000004</v>
      </c>
      <c r="G45" s="4">
        <v>0</v>
      </c>
      <c r="H45" s="7">
        <f t="shared" si="12"/>
        <v>1.5815892580645162E-2</v>
      </c>
      <c r="I45" s="4" t="s">
        <v>37</v>
      </c>
    </row>
    <row r="46" spans="1:9" x14ac:dyDescent="0.25">
      <c r="A46" s="4" t="s">
        <v>11</v>
      </c>
      <c r="B46" s="4" t="s">
        <v>3</v>
      </c>
      <c r="C46" s="4" t="s">
        <v>9</v>
      </c>
      <c r="D46" s="4" t="s">
        <v>18</v>
      </c>
      <c r="E46" s="4">
        <v>0</v>
      </c>
      <c r="F46" s="6">
        <f t="shared" si="13"/>
        <v>840501.72</v>
      </c>
      <c r="G46" s="4">
        <v>0</v>
      </c>
      <c r="H46" s="7">
        <f t="shared" si="12"/>
        <v>2.7112958709677417E-2</v>
      </c>
      <c r="I46" s="4" t="s">
        <v>37</v>
      </c>
    </row>
    <row r="47" spans="1:9" x14ac:dyDescent="0.25">
      <c r="A47" s="4" t="s">
        <v>11</v>
      </c>
      <c r="B47" s="4" t="s">
        <v>3</v>
      </c>
      <c r="C47" s="4" t="s">
        <v>5</v>
      </c>
      <c r="D47" s="4" t="s">
        <v>21</v>
      </c>
      <c r="E47" s="4">
        <v>0</v>
      </c>
      <c r="F47" s="6">
        <f>0.145*62000000</f>
        <v>8990000</v>
      </c>
      <c r="G47" s="4">
        <v>0</v>
      </c>
      <c r="H47" s="7">
        <f t="shared" si="12"/>
        <v>0.28999999999999998</v>
      </c>
      <c r="I47" s="4" t="s">
        <v>29</v>
      </c>
    </row>
    <row r="48" spans="1:9" x14ac:dyDescent="0.25">
      <c r="A48" s="4" t="s">
        <v>11</v>
      </c>
      <c r="B48" s="4" t="s">
        <v>3</v>
      </c>
      <c r="C48" s="4" t="s">
        <v>7</v>
      </c>
      <c r="D48" s="4" t="s">
        <v>20</v>
      </c>
      <c r="E48" s="4">
        <v>0</v>
      </c>
      <c r="F48" s="6">
        <f>F50-SUM(F41:F47)</f>
        <v>18297784.07</v>
      </c>
      <c r="G48" s="4">
        <v>0</v>
      </c>
      <c r="H48" s="7">
        <f t="shared" si="12"/>
        <v>0.59025109903225803</v>
      </c>
      <c r="I48" s="4" t="s">
        <v>27</v>
      </c>
    </row>
    <row r="49" spans="1:9" x14ac:dyDescent="0.25">
      <c r="A49" s="4" t="s">
        <v>14</v>
      </c>
      <c r="B49" s="4" t="s">
        <v>3</v>
      </c>
      <c r="C49" s="4" t="s">
        <v>9</v>
      </c>
      <c r="D49" s="4"/>
      <c r="E49" s="4">
        <v>0</v>
      </c>
      <c r="F49" s="4">
        <v>0</v>
      </c>
      <c r="G49" s="6">
        <f>G36</f>
        <v>1442293</v>
      </c>
      <c r="H49" s="4"/>
      <c r="I49" s="4" t="s">
        <v>37</v>
      </c>
    </row>
    <row r="50" spans="1:9" x14ac:dyDescent="0.25">
      <c r="A50" s="4"/>
      <c r="B50" s="4"/>
      <c r="C50" s="4" t="s">
        <v>10</v>
      </c>
      <c r="D50" s="4" t="s">
        <v>25</v>
      </c>
      <c r="E50" s="8">
        <v>0.5</v>
      </c>
      <c r="F50" s="9">
        <f>62000000*0.5</f>
        <v>31000000</v>
      </c>
      <c r="G50" s="4"/>
      <c r="H50" s="7">
        <f>SUM(H41:H48)</f>
        <v>1</v>
      </c>
      <c r="I50" s="4" t="s">
        <v>30</v>
      </c>
    </row>
    <row r="52" spans="1:9" x14ac:dyDescent="0.25">
      <c r="A52" t="s">
        <v>22</v>
      </c>
      <c r="B52" s="16" t="s">
        <v>36</v>
      </c>
    </row>
    <row r="53" spans="1:9" x14ac:dyDescent="0.25">
      <c r="A53" t="s">
        <v>38</v>
      </c>
    </row>
  </sheetData>
  <hyperlinks>
    <hyperlink ref="I3" r:id="rId1" display="https://www.psc.state.md.us/wp-content/uploads/FINAL-Renewable-Energy-Portfolio-Standard-Report-with-data-for-CY-2017.pdf"/>
    <hyperlink ref="I4" r:id="rId2" display="https://www.psc.state.md.us/wp-content/uploads/FINAL-Renewable-Energy-Portfolio-Standard-Report-with-data-for-CY-2017.pdf"/>
    <hyperlink ref="I5" r:id="rId3" display="https://www.psc.state.md.us/wp-content/uploads/FINAL-Renewable-Energy-Portfolio-Standard-Report-with-data-for-CY-2017.pdf"/>
    <hyperlink ref="I6" r:id="rId4" display="https://www.psc.state.md.us/wp-content/uploads/FINAL-Renewable-Energy-Portfolio-Standard-Report-with-data-for-CY-2017.pdf"/>
    <hyperlink ref="I7" r:id="rId5" display="https://www.psc.state.md.us/wp-content/uploads/FINAL-Renewable-Energy-Portfolio-Standard-Report-with-data-for-CY-2017.pdf"/>
    <hyperlink ref="I8" r:id="rId6" display="https://www.psc.state.md.us/wp-content/uploads/FINAL-Renewable-Energy-Portfolio-Standard-Report-with-data-for-CY-2017.pdf"/>
    <hyperlink ref="I9" r:id="rId7" display="https://www.psc.state.md.us/wp-content/uploads/FINAL-Renewable-Energy-Portfolio-Standard-Report-with-data-for-CY-2017.pdf"/>
    <hyperlink ref="I10" r:id="rId8" display="https://www.psc.state.md.us/wp-content/uploads/FINAL-Renewable-Energy-Portfolio-Standard-Report-with-data-for-CY-2017.pdf"/>
    <hyperlink ref="I11" r:id="rId9" display="https://www.psc.state.md.us/wp-content/uploads/FINAL-Renewable-Energy-Portfolio-Standard-Report-with-data-for-CY-2017.pdf"/>
    <hyperlink ref="I12" r:id="rId10" display="https://www.psc.state.md.us/wp-content/uploads/FINAL-Renewable-Energy-Portfolio-Standard-Report-with-data-for-CY-2017.pdf"/>
    <hyperlink ref="B52" r:id="rId11" display="https://www.psc.state.md.us/wp-content/uploads/FINAL-Renewable-Energy-Portfolio-Standard-Report-with-data-for-CY-2017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7</vt:i4>
      </vt:variant>
    </vt:vector>
  </HeadingPairs>
  <TitlesOfParts>
    <vt:vector size="8" baseType="lpstr">
      <vt:lpstr>MD Retirements Data for Graphs</vt:lpstr>
      <vt:lpstr>Black Liquor as % of RPS</vt:lpstr>
      <vt:lpstr>Waste-To-Energy as % of RPS</vt:lpstr>
      <vt:lpstr>MD Retirements by Fuel Type</vt:lpstr>
      <vt:lpstr>MD 2017 Retirements by Fuel Cha</vt:lpstr>
      <vt:lpstr>MD 2020 Rets by Fuel (no CEJA)</vt:lpstr>
      <vt:lpstr>MD 2020 Retirmnt by Fuel (CEJA)</vt:lpstr>
      <vt:lpstr>MD 2030 Retrmnts by Fuel (CEJA)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Volpe</dc:creator>
  <cp:lastModifiedBy>Danniele Fulmer</cp:lastModifiedBy>
  <dcterms:created xsi:type="dcterms:W3CDTF">2018-05-30T14:42:38Z</dcterms:created>
  <dcterms:modified xsi:type="dcterms:W3CDTF">2019-05-23T14:01:19Z</dcterms:modified>
</cp:coreProperties>
</file>